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20" yWindow="-15" windowWidth="15480" windowHeight="1164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Sheet1!$G$1:$J$15</definedName>
  </definedNames>
  <calcPr calcId="125725"/>
</workbook>
</file>

<file path=xl/calcChain.xml><?xml version="1.0" encoding="utf-8"?>
<calcChain xmlns="http://schemas.openxmlformats.org/spreadsheetml/2006/main">
  <c r="C19" i="1"/>
  <c r="D7" s="1"/>
  <c r="C24"/>
  <c r="E25"/>
  <c r="E26"/>
  <c r="E27" s="1"/>
  <c r="F25"/>
  <c r="F24"/>
  <c r="B18"/>
  <c r="B24"/>
  <c r="D14" l="1"/>
  <c r="D18"/>
  <c r="D10"/>
  <c r="D16"/>
  <c r="D12"/>
  <c r="D8"/>
  <c r="D17"/>
  <c r="D15"/>
  <c r="D13"/>
  <c r="D11"/>
  <c r="D9"/>
  <c r="E28"/>
  <c r="F27"/>
  <c r="F26"/>
  <c r="D19" l="1"/>
  <c r="E20"/>
  <c r="E29"/>
  <c r="F29" s="1"/>
  <c r="F28"/>
  <c r="E11" l="1"/>
  <c r="E8"/>
  <c r="E10"/>
  <c r="E12"/>
  <c r="L8" s="1"/>
  <c r="E14"/>
  <c r="E15"/>
  <c r="E7"/>
  <c r="E17"/>
  <c r="E9"/>
  <c r="E16"/>
  <c r="E13"/>
  <c r="E18"/>
  <c r="L11" l="1"/>
  <c r="N10"/>
  <c r="L12"/>
  <c r="N6"/>
  <c r="L9"/>
  <c r="N8"/>
  <c r="L6"/>
  <c r="N11"/>
  <c r="L14"/>
  <c r="L13"/>
  <c r="N5"/>
  <c r="L5"/>
  <c r="E19"/>
  <c r="L10"/>
  <c r="N9"/>
  <c r="L7"/>
  <c r="N7"/>
  <c r="C25" l="1"/>
  <c r="B25"/>
  <c r="C26"/>
  <c r="B26"/>
  <c r="B29" l="1"/>
  <c r="B27"/>
  <c r="B28" s="1"/>
  <c r="G27"/>
  <c r="G29"/>
  <c r="G28"/>
  <c r="C29"/>
  <c r="C27"/>
  <c r="G25"/>
  <c r="C28"/>
  <c r="G26"/>
  <c r="G24"/>
</calcChain>
</file>

<file path=xl/sharedStrings.xml><?xml version="1.0" encoding="utf-8"?>
<sst xmlns="http://schemas.openxmlformats.org/spreadsheetml/2006/main" count="92" uniqueCount="64">
  <si>
    <t>Molec. Wt.</t>
  </si>
  <si>
    <t>A</t>
  </si>
  <si>
    <t>B1</t>
  </si>
  <si>
    <t>C1</t>
  </si>
  <si>
    <t>B2</t>
  </si>
  <si>
    <t>C2</t>
  </si>
  <si>
    <t>B3</t>
  </si>
  <si>
    <t>C3</t>
  </si>
  <si>
    <t>FeO(T)</t>
  </si>
  <si>
    <t>B4</t>
  </si>
  <si>
    <t>C4</t>
  </si>
  <si>
    <t>MnO</t>
  </si>
  <si>
    <t>B5</t>
  </si>
  <si>
    <t>C5</t>
  </si>
  <si>
    <t>MgO</t>
  </si>
  <si>
    <t>B6</t>
  </si>
  <si>
    <t>C11</t>
  </si>
  <si>
    <t>CaO</t>
  </si>
  <si>
    <t>B7</t>
  </si>
  <si>
    <t>B11</t>
  </si>
  <si>
    <t>B12</t>
  </si>
  <si>
    <t>B13</t>
  </si>
  <si>
    <t>Total</t>
  </si>
  <si>
    <t>GFW.</t>
  </si>
  <si>
    <t>B</t>
  </si>
  <si>
    <t>C</t>
  </si>
  <si>
    <t xml:space="preserve"> </t>
  </si>
  <si>
    <t xml:space="preserve">     </t>
  </si>
  <si>
    <t>INPUT</t>
  </si>
  <si>
    <t>Constant</t>
  </si>
  <si>
    <t>Oxide</t>
  </si>
  <si>
    <t>Labels</t>
  </si>
  <si>
    <t>Normalize</t>
  </si>
  <si>
    <t xml:space="preserve">Mol. % </t>
  </si>
  <si>
    <t>MODEL COEFFICIENTS</t>
  </si>
  <si>
    <t>VFT EQ: log n (Pa s) = A + B/[T(K)-C]</t>
  </si>
  <si>
    <t>COMPUTED VALUES</t>
  </si>
  <si>
    <t>Predicted Model Values</t>
  </si>
  <si>
    <t>Values Set by User</t>
  </si>
  <si>
    <t>Computed Properties</t>
  </si>
  <si>
    <t>Fragility (m)</t>
  </si>
  <si>
    <t>Tg(K)</t>
  </si>
  <si>
    <t>C6</t>
  </si>
  <si>
    <t xml:space="preserve">Citation: Giordano D, Russell JK, &amp; Dingwell DB (2008) </t>
  </si>
  <si>
    <t>(Wt. %)</t>
  </si>
  <si>
    <t>Oxide Basis</t>
  </si>
  <si>
    <t>log η (Pas)</t>
  </si>
  <si>
    <t>MODEL FOR VISCOSITY OF VOLATILE-BEARING MELTS</t>
  </si>
  <si>
    <t>Colour Code to Cells</t>
  </si>
  <si>
    <t>Constants For Viscosity Program</t>
  </si>
  <si>
    <t>Viscosity of Magmatic Liquids: A Model. EPSL, Accepted 3/08.</t>
  </si>
  <si>
    <t>T(K)</t>
  </si>
  <si>
    <t>[Constants: Do Not Modify]</t>
  </si>
  <si>
    <t>log η</t>
  </si>
  <si>
    <t>(Pa s)</t>
  </si>
  <si>
    <r>
      <t>SiO</t>
    </r>
    <r>
      <rPr>
        <vertAlign val="subscript"/>
        <sz val="12"/>
        <color theme="0"/>
        <rFont val="Times New Roman"/>
        <family val="1"/>
        <charset val="238"/>
      </rPr>
      <t>2</t>
    </r>
  </si>
  <si>
    <r>
      <t>TiO</t>
    </r>
    <r>
      <rPr>
        <vertAlign val="subscript"/>
        <sz val="12"/>
        <color theme="0"/>
        <rFont val="Times New Roman"/>
        <family val="1"/>
        <charset val="238"/>
      </rPr>
      <t>2</t>
    </r>
  </si>
  <si>
    <r>
      <t>Al</t>
    </r>
    <r>
      <rPr>
        <vertAlign val="subscript"/>
        <sz val="12"/>
        <color theme="0"/>
        <rFont val="Times New Roman"/>
        <family val="1"/>
        <charset val="238"/>
      </rPr>
      <t>2</t>
    </r>
    <r>
      <rPr>
        <sz val="12"/>
        <color theme="0"/>
        <rFont val="Times New Roman"/>
        <family val="1"/>
        <charset val="238"/>
      </rPr>
      <t>O</t>
    </r>
    <r>
      <rPr>
        <vertAlign val="subscript"/>
        <sz val="12"/>
        <color theme="0"/>
        <rFont val="Times New Roman"/>
        <family val="1"/>
        <charset val="238"/>
      </rPr>
      <t>3</t>
    </r>
  </si>
  <si>
    <r>
      <t>Na</t>
    </r>
    <r>
      <rPr>
        <vertAlign val="subscript"/>
        <sz val="12"/>
        <color theme="0"/>
        <rFont val="Times New Roman"/>
        <family val="1"/>
        <charset val="238"/>
      </rPr>
      <t>2</t>
    </r>
    <r>
      <rPr>
        <sz val="12"/>
        <color theme="0"/>
        <rFont val="Times New Roman"/>
        <family val="1"/>
        <charset val="238"/>
      </rPr>
      <t>O</t>
    </r>
  </si>
  <si>
    <r>
      <t>K</t>
    </r>
    <r>
      <rPr>
        <vertAlign val="subscript"/>
        <sz val="12"/>
        <color theme="0"/>
        <rFont val="Times New Roman"/>
        <family val="1"/>
        <charset val="238"/>
      </rPr>
      <t>2</t>
    </r>
    <r>
      <rPr>
        <sz val="12"/>
        <color theme="0"/>
        <rFont val="Times New Roman"/>
        <family val="1"/>
        <charset val="238"/>
      </rPr>
      <t>O</t>
    </r>
  </si>
  <si>
    <r>
      <t>P</t>
    </r>
    <r>
      <rPr>
        <vertAlign val="subscript"/>
        <sz val="12"/>
        <color theme="0"/>
        <rFont val="Times New Roman"/>
        <family val="1"/>
        <charset val="238"/>
      </rPr>
      <t>2</t>
    </r>
    <r>
      <rPr>
        <sz val="12"/>
        <color theme="0"/>
        <rFont val="Times New Roman"/>
        <family val="1"/>
        <charset val="238"/>
      </rPr>
      <t>O</t>
    </r>
    <r>
      <rPr>
        <vertAlign val="subscript"/>
        <sz val="12"/>
        <color theme="0"/>
        <rFont val="Times New Roman"/>
        <family val="1"/>
        <charset val="238"/>
      </rPr>
      <t>5</t>
    </r>
  </si>
  <si>
    <r>
      <t>H</t>
    </r>
    <r>
      <rPr>
        <vertAlign val="subscript"/>
        <sz val="12"/>
        <color theme="0"/>
        <rFont val="Times New Roman"/>
        <family val="1"/>
        <charset val="238"/>
      </rPr>
      <t>2</t>
    </r>
    <r>
      <rPr>
        <sz val="12"/>
        <color theme="0"/>
        <rFont val="Times New Roman"/>
        <family val="1"/>
        <charset val="238"/>
      </rPr>
      <t>O</t>
    </r>
  </si>
  <si>
    <r>
      <t>F</t>
    </r>
    <r>
      <rPr>
        <vertAlign val="subscript"/>
        <sz val="12"/>
        <color theme="0"/>
        <rFont val="Times New Roman"/>
        <family val="1"/>
        <charset val="238"/>
      </rPr>
      <t>2</t>
    </r>
    <r>
      <rPr>
        <sz val="12"/>
        <color theme="0"/>
        <rFont val="Times New Roman"/>
        <family val="1"/>
        <charset val="238"/>
      </rPr>
      <t>O</t>
    </r>
    <r>
      <rPr>
        <vertAlign val="subscript"/>
        <sz val="12"/>
        <color theme="0"/>
        <rFont val="Times New Roman"/>
        <family val="1"/>
        <charset val="238"/>
      </rPr>
      <t>-1</t>
    </r>
  </si>
  <si>
    <r>
      <t>T(</t>
    </r>
    <r>
      <rPr>
        <b/>
        <vertAlign val="superscript"/>
        <sz val="12"/>
        <color theme="0"/>
        <rFont val="Times New Roman"/>
        <family val="1"/>
        <charset val="238"/>
      </rPr>
      <t>o</t>
    </r>
    <r>
      <rPr>
        <b/>
        <sz val="12"/>
        <color theme="0"/>
        <rFont val="Times New Roman"/>
        <family val="1"/>
        <charset val="238"/>
      </rPr>
      <t>C)</t>
    </r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</si>
</sst>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9">
    <font>
      <sz val="10"/>
      <name val="Verdana"/>
    </font>
    <font>
      <sz val="8"/>
      <name val="Times New Roman"/>
    </font>
    <font>
      <sz val="10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vertAlign val="subscript"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vertAlign val="superscript"/>
      <sz val="12"/>
      <color theme="0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0" xfId="0" applyFont="1" applyFill="1"/>
    <xf numFmtId="2" fontId="3" fillId="3" borderId="18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3" fillId="3" borderId="18" xfId="0" applyFont="1" applyFill="1" applyBorder="1"/>
    <xf numFmtId="0" fontId="3" fillId="2" borderId="0" xfId="0" applyFont="1" applyFill="1" applyBorder="1"/>
    <xf numFmtId="0" fontId="2" fillId="2" borderId="12" xfId="0" applyFont="1" applyFill="1" applyBorder="1"/>
    <xf numFmtId="2" fontId="3" fillId="3" borderId="0" xfId="0" applyNumberFormat="1" applyFont="1" applyFill="1" applyAlignment="1">
      <alignment horizontal="right"/>
    </xf>
    <xf numFmtId="0" fontId="3" fillId="2" borderId="13" xfId="0" applyFont="1" applyFill="1" applyBorder="1"/>
    <xf numFmtId="0" fontId="3" fillId="2" borderId="9" xfId="0" applyFont="1" applyFill="1" applyBorder="1"/>
    <xf numFmtId="0" fontId="3" fillId="2" borderId="14" xfId="0" applyFont="1" applyFill="1" applyBorder="1"/>
    <xf numFmtId="164" fontId="3" fillId="3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 vertical="top" wrapText="1"/>
    </xf>
    <xf numFmtId="0" fontId="2" fillId="3" borderId="0" xfId="0" applyFont="1" applyFill="1"/>
    <xf numFmtId="2" fontId="3" fillId="3" borderId="3" xfId="0" applyNumberFormat="1" applyFont="1" applyFill="1" applyBorder="1" applyAlignment="1">
      <alignment horizontal="right"/>
    </xf>
    <xf numFmtId="0" fontId="3" fillId="2" borderId="3" xfId="0" applyFont="1" applyFill="1" applyBorder="1"/>
    <xf numFmtId="0" fontId="3" fillId="3" borderId="3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7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2" borderId="3" xfId="0" applyFont="1" applyFill="1" applyBorder="1"/>
    <xf numFmtId="0" fontId="2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8" fillId="4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3" xfId="0" applyFont="1" applyFill="1" applyBorder="1"/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4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5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6" fillId="2" borderId="11" xfId="0" applyFont="1" applyFill="1" applyBorder="1"/>
    <xf numFmtId="165" fontId="3" fillId="5" borderId="0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165" fontId="3" fillId="5" borderId="19" xfId="0" applyNumberFormat="1" applyFont="1" applyFill="1" applyBorder="1" applyAlignment="1">
      <alignment horizontal="center"/>
    </xf>
    <xf numFmtId="166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5" borderId="0" xfId="0" applyFont="1" applyFill="1" applyBorder="1"/>
    <xf numFmtId="0" fontId="3" fillId="5" borderId="3" xfId="0" applyFont="1" applyFill="1" applyBorder="1"/>
    <xf numFmtId="0" fontId="6" fillId="2" borderId="12" xfId="0" applyFont="1" applyFill="1" applyBorder="1"/>
    <xf numFmtId="2" fontId="6" fillId="2" borderId="23" xfId="0" applyNumberFormat="1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/>
    </xf>
    <xf numFmtId="2" fontId="6" fillId="2" borderId="2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6" fillId="2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17" xfId="0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zoomScaleNormal="100" workbookViewId="0">
      <pane ySplit="1" topLeftCell="A2" activePane="bottomLeft" state="frozen"/>
      <selection pane="bottomLeft" activeCell="L22" sqref="L22"/>
    </sheetView>
  </sheetViews>
  <sheetFormatPr defaultColWidth="11.125" defaultRowHeight="12.75"/>
  <cols>
    <col min="1" max="1" width="13.5" style="1" customWidth="1"/>
    <col min="2" max="3" width="11.125" style="1"/>
    <col min="4" max="4" width="11.875" style="1" bestFit="1" customWidth="1"/>
    <col min="5" max="5" width="13.125" style="1" bestFit="1" customWidth="1"/>
    <col min="6" max="6" width="7.75" style="1" customWidth="1"/>
    <col min="7" max="7" width="6.5" style="1" customWidth="1"/>
    <col min="8" max="8" width="8.25" style="1" customWidth="1"/>
    <col min="9" max="9" width="6.875" style="1" customWidth="1"/>
    <col min="10" max="10" width="11.125" style="1"/>
    <col min="11" max="11" width="4.375" style="1" bestFit="1" customWidth="1"/>
    <col min="12" max="12" width="10.875" style="1" customWidth="1"/>
    <col min="13" max="13" width="4.5" style="1" bestFit="1" customWidth="1"/>
    <col min="14" max="14" width="10.5" style="1" bestFit="1" customWidth="1"/>
    <col min="15" max="16384" width="11.125" style="1"/>
  </cols>
  <sheetData>
    <row r="1" spans="1:14" ht="16.5" thickBot="1">
      <c r="A1" s="39" t="s">
        <v>47</v>
      </c>
      <c r="B1" s="39"/>
      <c r="C1" s="39"/>
      <c r="D1" s="39"/>
      <c r="E1" s="39"/>
      <c r="F1" s="40"/>
      <c r="G1" s="70" t="s">
        <v>34</v>
      </c>
      <c r="H1" s="70"/>
      <c r="I1" s="70"/>
      <c r="J1" s="70"/>
    </row>
    <row r="2" spans="1:14" ht="17.25" thickTop="1" thickBot="1">
      <c r="A2" s="2" t="s">
        <v>43</v>
      </c>
      <c r="B2" s="2"/>
      <c r="C2" s="2"/>
      <c r="D2" s="2"/>
      <c r="E2" s="2"/>
      <c r="F2" s="3"/>
      <c r="G2" s="71" t="s">
        <v>35</v>
      </c>
      <c r="H2" s="71"/>
      <c r="I2" s="71"/>
      <c r="J2" s="71"/>
    </row>
    <row r="3" spans="1:14" ht="16.5" thickBot="1">
      <c r="A3" s="4" t="s">
        <v>50</v>
      </c>
      <c r="B3" s="4"/>
      <c r="C3" s="4"/>
      <c r="D3" s="4"/>
      <c r="E3" s="4"/>
      <c r="F3" s="3"/>
      <c r="G3" s="72" t="s">
        <v>52</v>
      </c>
      <c r="H3" s="73"/>
      <c r="I3" s="72"/>
      <c r="J3" s="72"/>
      <c r="K3" s="74" t="s">
        <v>36</v>
      </c>
      <c r="L3" s="75"/>
      <c r="M3" s="5"/>
      <c r="N3" s="6"/>
    </row>
    <row r="4" spans="1:14" ht="16.5" thickBot="1">
      <c r="A4" s="7"/>
      <c r="B4" s="7" t="s">
        <v>26</v>
      </c>
      <c r="C4" s="7"/>
      <c r="D4" s="7"/>
      <c r="E4" s="7"/>
      <c r="F4" s="7"/>
      <c r="G4" s="82" t="s">
        <v>1</v>
      </c>
      <c r="H4" s="8">
        <v>-4.55</v>
      </c>
      <c r="I4" s="9"/>
      <c r="J4" s="10"/>
      <c r="K4" s="78"/>
      <c r="L4" s="79"/>
      <c r="M4" s="11"/>
      <c r="N4" s="12"/>
    </row>
    <row r="5" spans="1:14" ht="15.75">
      <c r="A5" s="41" t="s">
        <v>30</v>
      </c>
      <c r="B5" s="32" t="s">
        <v>29</v>
      </c>
      <c r="C5" s="32" t="s">
        <v>28</v>
      </c>
      <c r="D5" s="32" t="s">
        <v>32</v>
      </c>
      <c r="E5" s="42" t="s">
        <v>33</v>
      </c>
      <c r="F5" s="7"/>
      <c r="G5" s="16" t="s">
        <v>2</v>
      </c>
      <c r="H5" s="13">
        <v>159.6</v>
      </c>
      <c r="I5" s="7" t="s">
        <v>3</v>
      </c>
      <c r="J5" s="13">
        <v>2.75</v>
      </c>
      <c r="K5" s="14" t="s">
        <v>2</v>
      </c>
      <c r="L5" s="55">
        <f>$H$5*(E7+E8)</f>
        <v>5985.2220196059616</v>
      </c>
      <c r="M5" s="15" t="s">
        <v>3</v>
      </c>
      <c r="N5" s="58">
        <f>$J$5*E7</f>
        <v>102.18935353477066</v>
      </c>
    </row>
    <row r="6" spans="1:14" ht="15.75">
      <c r="A6" s="44" t="s">
        <v>31</v>
      </c>
      <c r="B6" s="36" t="s">
        <v>0</v>
      </c>
      <c r="C6" s="36" t="s">
        <v>44</v>
      </c>
      <c r="D6" s="36" t="s">
        <v>44</v>
      </c>
      <c r="E6" s="45" t="s">
        <v>45</v>
      </c>
      <c r="F6" s="7"/>
      <c r="G6" s="16" t="s">
        <v>4</v>
      </c>
      <c r="H6" s="13">
        <v>-173.3</v>
      </c>
      <c r="I6" s="7" t="s">
        <v>5</v>
      </c>
      <c r="J6" s="13">
        <v>15.7</v>
      </c>
      <c r="K6" s="16" t="s">
        <v>4</v>
      </c>
      <c r="L6" s="56">
        <f>$H$6*E9</f>
        <v>-758.99297287834031</v>
      </c>
      <c r="M6" s="11" t="s">
        <v>5</v>
      </c>
      <c r="N6" s="53">
        <f>$J$6*(E8+E9)</f>
        <v>74.12400229116723</v>
      </c>
    </row>
    <row r="7" spans="1:14" ht="18.75">
      <c r="A7" s="16" t="s">
        <v>55</v>
      </c>
      <c r="B7" s="17">
        <v>60.085000000000001</v>
      </c>
      <c r="C7" s="18">
        <v>45</v>
      </c>
      <c r="D7" s="52">
        <f>(C7/$C$19)*100</f>
        <v>45.33091568449683</v>
      </c>
      <c r="E7" s="53">
        <f>$E$20*D7/$B7</f>
        <v>37.159764921734784</v>
      </c>
      <c r="F7" s="7"/>
      <c r="G7" s="16" t="s">
        <v>6</v>
      </c>
      <c r="H7" s="13">
        <v>72.099999999999994</v>
      </c>
      <c r="I7" s="7" t="s">
        <v>7</v>
      </c>
      <c r="J7" s="13">
        <v>8.3000000000000007</v>
      </c>
      <c r="K7" s="16" t="s">
        <v>6</v>
      </c>
      <c r="L7" s="56">
        <f>$H$7*(E10+E11+E16)</f>
        <v>501.55490802827734</v>
      </c>
      <c r="M7" s="11" t="s">
        <v>7</v>
      </c>
      <c r="N7" s="53">
        <f>$J$7*(E10+E11+E12)</f>
        <v>114.61501664683054</v>
      </c>
    </row>
    <row r="8" spans="1:14" ht="18.75">
      <c r="A8" s="16" t="s">
        <v>56</v>
      </c>
      <c r="B8" s="17">
        <v>79.88</v>
      </c>
      <c r="C8" s="18">
        <v>0.55000000000000004</v>
      </c>
      <c r="D8" s="52">
        <f t="shared" ref="D8:D18" si="0">(C8/$C$19)*100</f>
        <v>0.55404452503273904</v>
      </c>
      <c r="E8" s="53">
        <f t="shared" ref="E8:E18" si="1">$E$20*D8/$B8</f>
        <v>0.34162617855320182</v>
      </c>
      <c r="F8" s="7"/>
      <c r="G8" s="16" t="s">
        <v>9</v>
      </c>
      <c r="H8" s="13">
        <v>75.7</v>
      </c>
      <c r="I8" s="7" t="s">
        <v>10</v>
      </c>
      <c r="J8" s="13">
        <v>10.199999999999999</v>
      </c>
      <c r="K8" s="16" t="s">
        <v>9</v>
      </c>
      <c r="L8" s="56">
        <f>$H$8*E12</f>
        <v>521.92171931551502</v>
      </c>
      <c r="M8" s="11" t="s">
        <v>10</v>
      </c>
      <c r="N8" s="53">
        <f>$J$8*E13</f>
        <v>135.36610585050423</v>
      </c>
    </row>
    <row r="9" spans="1:14" ht="18.75">
      <c r="A9" s="16" t="s">
        <v>57</v>
      </c>
      <c r="B9" s="17">
        <v>101.96</v>
      </c>
      <c r="C9" s="18">
        <v>9</v>
      </c>
      <c r="D9" s="52">
        <f t="shared" si="0"/>
        <v>9.0661831368993653</v>
      </c>
      <c r="E9" s="53">
        <f t="shared" si="1"/>
        <v>4.3796478527313347</v>
      </c>
      <c r="F9" s="7"/>
      <c r="G9" s="16" t="s">
        <v>12</v>
      </c>
      <c r="H9" s="13">
        <v>-39</v>
      </c>
      <c r="I9" s="7" t="s">
        <v>13</v>
      </c>
      <c r="J9" s="13">
        <v>-12.3</v>
      </c>
      <c r="K9" s="16" t="s">
        <v>12</v>
      </c>
      <c r="L9" s="56">
        <f>$H$9*E13</f>
        <v>-517.57628707545746</v>
      </c>
      <c r="M9" s="11" t="s">
        <v>13</v>
      </c>
      <c r="N9" s="53">
        <f>$J$9*(E14+E15)</f>
        <v>-26.171510056071874</v>
      </c>
    </row>
    <row r="10" spans="1:14" ht="15.75">
      <c r="A10" s="16" t="s">
        <v>8</v>
      </c>
      <c r="B10" s="17">
        <v>71.849999999999994</v>
      </c>
      <c r="C10" s="18">
        <v>9</v>
      </c>
      <c r="D10" s="52">
        <f t="shared" si="0"/>
        <v>9.0661831368993653</v>
      </c>
      <c r="E10" s="53">
        <f t="shared" si="1"/>
        <v>6.2150159368752531</v>
      </c>
      <c r="F10" s="7"/>
      <c r="G10" s="16" t="s">
        <v>15</v>
      </c>
      <c r="H10" s="13">
        <v>-84.1</v>
      </c>
      <c r="I10" s="7" t="s">
        <v>42</v>
      </c>
      <c r="J10" s="13">
        <v>-99.5</v>
      </c>
      <c r="K10" s="16" t="s">
        <v>15</v>
      </c>
      <c r="L10" s="56">
        <f>H$10*(E14+E17+E18)</f>
        <v>-2562.5332189791338</v>
      </c>
      <c r="M10" s="11" t="s">
        <v>42</v>
      </c>
      <c r="N10" s="53">
        <f>J10*(LN(1+E17+E18))</f>
        <v>-337.98378405090972</v>
      </c>
    </row>
    <row r="11" spans="1:14" ht="15.75">
      <c r="A11" s="16" t="s">
        <v>11</v>
      </c>
      <c r="B11" s="17">
        <v>70.94</v>
      </c>
      <c r="C11" s="18">
        <v>1</v>
      </c>
      <c r="D11" s="52">
        <f t="shared" si="0"/>
        <v>1.0073536818777074</v>
      </c>
      <c r="E11" s="53">
        <f t="shared" si="1"/>
        <v>0.69941561736755153</v>
      </c>
      <c r="F11" s="7"/>
      <c r="G11" s="16" t="s">
        <v>18</v>
      </c>
      <c r="H11" s="13">
        <v>141.5</v>
      </c>
      <c r="I11" s="7" t="s">
        <v>16</v>
      </c>
      <c r="J11" s="13">
        <v>0.3</v>
      </c>
      <c r="K11" s="16" t="s">
        <v>18</v>
      </c>
      <c r="L11" s="56">
        <f>$H$11*(E17+E18+LN(1+E17))</f>
        <v>4559.2918077853419</v>
      </c>
      <c r="M11" s="11" t="s">
        <v>16</v>
      </c>
      <c r="N11" s="53">
        <f>J11*(E9+E10+E11+E12+E13-E16)*(E14+E15+E17+E18)</f>
        <v>292.15644228020653</v>
      </c>
    </row>
    <row r="12" spans="1:14" ht="15.75">
      <c r="A12" s="16" t="s">
        <v>14</v>
      </c>
      <c r="B12" s="17">
        <v>40.299999999999997</v>
      </c>
      <c r="C12" s="18">
        <v>5.6</v>
      </c>
      <c r="D12" s="52">
        <f t="shared" si="0"/>
        <v>5.6411806185151603</v>
      </c>
      <c r="E12" s="53">
        <f t="shared" si="1"/>
        <v>6.8946065959777414</v>
      </c>
      <c r="F12" s="7"/>
      <c r="G12" s="16" t="s">
        <v>19</v>
      </c>
      <c r="H12" s="13">
        <v>-2.4300000000000002</v>
      </c>
      <c r="J12" s="19"/>
      <c r="K12" s="16" t="s">
        <v>19</v>
      </c>
      <c r="L12" s="56">
        <f>$H$12*(E8+E7)*(E10+E11+E12)</f>
        <v>-1258.3952811482297</v>
      </c>
      <c r="M12" s="11"/>
      <c r="N12" s="12"/>
    </row>
    <row r="13" spans="1:14" ht="15.75">
      <c r="A13" s="16" t="s">
        <v>17</v>
      </c>
      <c r="B13" s="17">
        <v>56.08</v>
      </c>
      <c r="C13" s="18">
        <v>15</v>
      </c>
      <c r="D13" s="52">
        <f t="shared" si="0"/>
        <v>15.110305228165611</v>
      </c>
      <c r="E13" s="53">
        <f t="shared" si="1"/>
        <v>13.271186848088652</v>
      </c>
      <c r="F13" s="7"/>
      <c r="G13" s="16" t="s">
        <v>20</v>
      </c>
      <c r="H13" s="13">
        <v>-0.91</v>
      </c>
      <c r="J13" s="19"/>
      <c r="K13" s="16" t="s">
        <v>20</v>
      </c>
      <c r="L13" s="56">
        <f>$H$13*(E7+E8+E9+E16)*(E14+E15+E17)</f>
        <v>-1132.7084483468911</v>
      </c>
      <c r="M13" s="11"/>
      <c r="N13" s="12"/>
    </row>
    <row r="14" spans="1:14" ht="19.5" thickBot="1">
      <c r="A14" s="16" t="s">
        <v>58</v>
      </c>
      <c r="B14" s="17">
        <v>61.98</v>
      </c>
      <c r="C14" s="18">
        <v>2</v>
      </c>
      <c r="D14" s="52">
        <f t="shared" si="0"/>
        <v>2.0147073637554147</v>
      </c>
      <c r="E14" s="53">
        <f t="shared" si="1"/>
        <v>1.6010501418539562</v>
      </c>
      <c r="F14" s="7"/>
      <c r="G14" s="23" t="s">
        <v>21</v>
      </c>
      <c r="H14" s="20">
        <v>17.600000000000001</v>
      </c>
      <c r="I14" s="21"/>
      <c r="J14" s="22"/>
      <c r="K14" s="23" t="s">
        <v>21</v>
      </c>
      <c r="L14" s="57">
        <f>$H$14*(E9)*(E14+E15)</f>
        <v>164.01196436005577</v>
      </c>
      <c r="M14" s="21"/>
      <c r="N14" s="24"/>
    </row>
    <row r="15" spans="1:14" ht="18.75">
      <c r="A15" s="16" t="s">
        <v>59</v>
      </c>
      <c r="B15" s="17">
        <v>94.2</v>
      </c>
      <c r="C15" s="18">
        <v>1</v>
      </c>
      <c r="D15" s="52">
        <f t="shared" si="0"/>
        <v>1.0073536818777074</v>
      </c>
      <c r="E15" s="53">
        <f t="shared" si="1"/>
        <v>0.52671490335513904</v>
      </c>
      <c r="F15" s="7"/>
      <c r="G15" s="37" t="s">
        <v>26</v>
      </c>
      <c r="H15" s="25" t="s">
        <v>26</v>
      </c>
      <c r="I15" s="7"/>
      <c r="J15" s="7"/>
    </row>
    <row r="16" spans="1:14" ht="19.5" thickBot="1">
      <c r="A16" s="16" t="s">
        <v>60</v>
      </c>
      <c r="B16" s="17">
        <v>141.94</v>
      </c>
      <c r="C16" s="18">
        <v>0.12</v>
      </c>
      <c r="D16" s="52">
        <f t="shared" si="0"/>
        <v>0.12088244182532487</v>
      </c>
      <c r="E16" s="53">
        <f t="shared" si="1"/>
        <v>4.1947197883094915E-2</v>
      </c>
      <c r="F16" s="7"/>
      <c r="G16" s="80" t="s">
        <v>48</v>
      </c>
      <c r="H16" s="81"/>
      <c r="I16" s="81"/>
      <c r="J16" s="81"/>
      <c r="K16" s="26"/>
    </row>
    <row r="17" spans="1:11" ht="19.5" thickTop="1">
      <c r="A17" s="16" t="s">
        <v>61</v>
      </c>
      <c r="B17" s="17">
        <v>18.001000000000001</v>
      </c>
      <c r="C17" s="18">
        <v>10</v>
      </c>
      <c r="D17" s="52">
        <f t="shared" si="0"/>
        <v>10.073536818777074</v>
      </c>
      <c r="E17" s="53">
        <f t="shared" si="1"/>
        <v>27.56321531917899</v>
      </c>
      <c r="F17" s="7"/>
      <c r="G17" s="27"/>
      <c r="H17" s="47" t="s">
        <v>49</v>
      </c>
      <c r="I17" s="48"/>
      <c r="J17" s="48"/>
      <c r="K17" s="49"/>
    </row>
    <row r="18" spans="1:11" ht="18.75">
      <c r="A18" s="16" t="s">
        <v>62</v>
      </c>
      <c r="B18" s="17">
        <f>18.9984*2</f>
        <v>37.9968</v>
      </c>
      <c r="C18" s="28">
        <v>1</v>
      </c>
      <c r="D18" s="52">
        <f t="shared" si="0"/>
        <v>1.0073536818777074</v>
      </c>
      <c r="E18" s="53">
        <f t="shared" si="1"/>
        <v>1.3058084864002786</v>
      </c>
      <c r="F18" s="7"/>
      <c r="G18" s="29"/>
      <c r="H18" s="50" t="s">
        <v>38</v>
      </c>
      <c r="I18" s="49"/>
      <c r="J18" s="49"/>
      <c r="K18" s="49"/>
    </row>
    <row r="19" spans="1:11" ht="15.75">
      <c r="A19" s="16" t="s">
        <v>22</v>
      </c>
      <c r="B19" s="26"/>
      <c r="C19" s="28">
        <f>SUM(C7:C18)</f>
        <v>99.27</v>
      </c>
      <c r="D19" s="52">
        <f>SUM(D7:D18)</f>
        <v>100.00000000000001</v>
      </c>
      <c r="E19" s="53">
        <f>SUM(E7:E18)</f>
        <v>99.999999999999972</v>
      </c>
      <c r="F19" s="7"/>
      <c r="G19" s="69"/>
      <c r="H19" s="76" t="s">
        <v>39</v>
      </c>
      <c r="I19" s="77"/>
      <c r="J19" s="77"/>
      <c r="K19" s="77"/>
    </row>
    <row r="20" spans="1:11" ht="16.5" thickBot="1">
      <c r="A20" s="23"/>
      <c r="B20" s="30"/>
      <c r="C20" s="21"/>
      <c r="D20" s="38" t="s">
        <v>23</v>
      </c>
      <c r="E20" s="54">
        <f>100/(D7/B7+D8/B8+D9/B9+D10/B10+D11/B11+D12/B12+D13/B13+D14/B14+D15/B15+D16/B16+D17/B17+D18/B18)</f>
        <v>49.254343125612905</v>
      </c>
      <c r="F20" s="7"/>
      <c r="G20" s="7"/>
    </row>
    <row r="21" spans="1:11" ht="16.5" thickBot="1">
      <c r="E21" s="7"/>
      <c r="F21" s="7"/>
      <c r="J21" s="7"/>
    </row>
    <row r="22" spans="1:11" ht="18.75">
      <c r="A22" s="74" t="s">
        <v>37</v>
      </c>
      <c r="B22" s="75"/>
      <c r="C22" s="75"/>
      <c r="D22" s="31"/>
      <c r="E22" s="32" t="s">
        <v>63</v>
      </c>
      <c r="F22" s="32" t="s">
        <v>51</v>
      </c>
      <c r="G22" s="51" t="s">
        <v>53</v>
      </c>
    </row>
    <row r="23" spans="1:11" ht="19.5" thickBot="1">
      <c r="A23" s="33" t="s">
        <v>63</v>
      </c>
      <c r="B23" s="34">
        <v>1000</v>
      </c>
      <c r="C23" s="34">
        <v>1200</v>
      </c>
      <c r="D23" s="35"/>
      <c r="E23" s="35"/>
      <c r="F23" s="35"/>
      <c r="G23" s="65" t="s">
        <v>54</v>
      </c>
    </row>
    <row r="24" spans="1:11" ht="16.5" thickTop="1">
      <c r="A24" s="43" t="s">
        <v>1</v>
      </c>
      <c r="B24" s="56">
        <f>$H$4</f>
        <v>-4.55</v>
      </c>
      <c r="C24" s="56">
        <f>$H$4</f>
        <v>-4.55</v>
      </c>
      <c r="D24" s="26"/>
      <c r="E24" s="61">
        <v>700</v>
      </c>
      <c r="F24" s="63">
        <f t="shared" ref="F24:F29" si="2">E24+273.15</f>
        <v>973.15</v>
      </c>
      <c r="G24" s="66">
        <f t="shared" ref="G24:G29" si="3">$C$24 + $C$25/(F24-$C$26)</f>
        <v>4.3402922015723027</v>
      </c>
    </row>
    <row r="25" spans="1:11" ht="15.75">
      <c r="A25" s="43" t="s">
        <v>24</v>
      </c>
      <c r="B25" s="59">
        <f>SUM($L5:$L14)</f>
        <v>5501.7962106671002</v>
      </c>
      <c r="C25" s="59">
        <f>SUM($L5:$L14)</f>
        <v>5501.7962106671002</v>
      </c>
      <c r="D25" s="26"/>
      <c r="E25" s="61">
        <f>E24+100</f>
        <v>800</v>
      </c>
      <c r="F25" s="63">
        <f t="shared" si="2"/>
        <v>1073.1500000000001</v>
      </c>
      <c r="G25" s="67">
        <f t="shared" si="3"/>
        <v>3.1035615744435523</v>
      </c>
    </row>
    <row r="26" spans="1:11" ht="15.75">
      <c r="A26" s="43" t="s">
        <v>25</v>
      </c>
      <c r="B26" s="59">
        <f>SUM(N5:N11)</f>
        <v>354.29562649649756</v>
      </c>
      <c r="C26" s="59">
        <f>SUM($N5:$N11)</f>
        <v>354.29562649649756</v>
      </c>
      <c r="D26" s="26"/>
      <c r="E26" s="61">
        <f>E25+100</f>
        <v>900</v>
      </c>
      <c r="F26" s="63">
        <f t="shared" si="2"/>
        <v>1173.1500000000001</v>
      </c>
      <c r="G26" s="67">
        <f t="shared" si="3"/>
        <v>2.1688945784430951</v>
      </c>
    </row>
    <row r="27" spans="1:11" ht="15.75">
      <c r="A27" s="43" t="s">
        <v>41</v>
      </c>
      <c r="B27" s="60">
        <f>(B$25/(12-B$24))+B$26</f>
        <v>686.73044285100514</v>
      </c>
      <c r="C27" s="60">
        <f>(C$25/(12-C$24))+C$26</f>
        <v>686.73044285100514</v>
      </c>
      <c r="D27" s="26"/>
      <c r="E27" s="61">
        <f>E26+100</f>
        <v>1000</v>
      </c>
      <c r="F27" s="63">
        <f t="shared" si="2"/>
        <v>1273.1500000000001</v>
      </c>
      <c r="G27" s="67">
        <f t="shared" si="3"/>
        <v>1.4376693949763615</v>
      </c>
    </row>
    <row r="28" spans="1:11" ht="15.75">
      <c r="A28" s="43" t="s">
        <v>40</v>
      </c>
      <c r="B28" s="59">
        <f>B25/(B$27*(1-B$26/B$27)^2)</f>
        <v>34.188322853236031</v>
      </c>
      <c r="C28" s="59">
        <f>C25/(C$27*(1-C$26/C$27)^2)</f>
        <v>34.188322853236031</v>
      </c>
      <c r="D28" s="26"/>
      <c r="E28" s="61">
        <f>E27+100</f>
        <v>1100</v>
      </c>
      <c r="F28" s="63">
        <f t="shared" si="2"/>
        <v>1373.15</v>
      </c>
      <c r="G28" s="67">
        <f t="shared" si="3"/>
        <v>0.84998291585896268</v>
      </c>
    </row>
    <row r="29" spans="1:11" ht="16.5" thickBot="1">
      <c r="A29" s="46" t="s">
        <v>46</v>
      </c>
      <c r="B29" s="57">
        <f>B24+B25/((B23+273.15)-B26)</f>
        <v>1.4376693949763615</v>
      </c>
      <c r="C29" s="57">
        <f>C24+C25/((C23+273.15)-C26)</f>
        <v>0.36734790600063505</v>
      </c>
      <c r="D29" s="30"/>
      <c r="E29" s="62">
        <f>E28+100</f>
        <v>1200</v>
      </c>
      <c r="F29" s="64">
        <f t="shared" si="2"/>
        <v>1473.15</v>
      </c>
      <c r="G29" s="68">
        <f t="shared" si="3"/>
        <v>0.36734790600063505</v>
      </c>
    </row>
    <row r="30" spans="1:11" ht="15.75">
      <c r="C30" s="7"/>
      <c r="D30" s="7"/>
      <c r="G30" s="7" t="s">
        <v>26</v>
      </c>
      <c r="H30" s="1" t="s">
        <v>26</v>
      </c>
    </row>
    <row r="31" spans="1:11" ht="15.75">
      <c r="C31" s="7" t="s">
        <v>26</v>
      </c>
      <c r="D31" s="7" t="s">
        <v>26</v>
      </c>
      <c r="G31" s="7" t="s">
        <v>26</v>
      </c>
    </row>
    <row r="32" spans="1:11" ht="15.75">
      <c r="B32" s="7"/>
      <c r="C32" s="7"/>
      <c r="D32" s="7"/>
      <c r="E32" s="7"/>
      <c r="F32" s="7" t="s">
        <v>27</v>
      </c>
    </row>
    <row r="33" spans="1:8" ht="15.75">
      <c r="B33" s="7"/>
      <c r="C33" s="7"/>
      <c r="D33" s="7"/>
      <c r="E33" s="7"/>
      <c r="F33" s="7"/>
      <c r="G33" s="7"/>
    </row>
    <row r="34" spans="1:8" ht="15.75">
      <c r="B34" s="7"/>
      <c r="C34" s="7"/>
      <c r="D34" s="7"/>
      <c r="E34" s="7"/>
      <c r="F34" s="7"/>
      <c r="G34" s="7"/>
    </row>
    <row r="35" spans="1:8" ht="15.75">
      <c r="B35" s="7"/>
      <c r="C35" s="7"/>
      <c r="D35" s="7"/>
      <c r="E35" s="7"/>
      <c r="F35" s="7"/>
      <c r="G35" s="7"/>
    </row>
    <row r="36" spans="1:8" ht="15.75">
      <c r="B36" s="7"/>
      <c r="C36" s="7"/>
      <c r="D36" s="7"/>
      <c r="E36" s="7"/>
      <c r="F36" s="7"/>
      <c r="G36" s="7"/>
    </row>
    <row r="37" spans="1:8" ht="15.75">
      <c r="B37" s="7"/>
      <c r="C37" s="7"/>
      <c r="D37" s="7"/>
      <c r="E37" s="7"/>
      <c r="F37" s="7"/>
      <c r="G37" s="7"/>
    </row>
    <row r="38" spans="1:8" ht="15.75">
      <c r="B38" s="7"/>
      <c r="C38" s="7"/>
      <c r="D38" s="7"/>
      <c r="E38" s="7"/>
      <c r="F38" s="7"/>
      <c r="G38" s="7"/>
    </row>
    <row r="39" spans="1:8" ht="15.75">
      <c r="B39" s="7"/>
      <c r="C39" s="7"/>
      <c r="D39" s="7"/>
      <c r="E39" s="7"/>
      <c r="F39" s="7"/>
      <c r="G39" s="7"/>
    </row>
    <row r="40" spans="1:8" ht="15.75">
      <c r="A40" s="7" t="s">
        <v>26</v>
      </c>
      <c r="C40" s="7"/>
      <c r="D40" s="7"/>
      <c r="E40" s="7"/>
      <c r="F40" s="7"/>
      <c r="G40" s="7"/>
    </row>
    <row r="41" spans="1:8" ht="15.75">
      <c r="A41" s="7"/>
      <c r="C41" s="7"/>
      <c r="E41" s="7"/>
      <c r="F41" s="7"/>
      <c r="G41" s="7"/>
      <c r="H41" s="7"/>
    </row>
    <row r="42" spans="1:8" ht="15.75">
      <c r="A42" s="7"/>
      <c r="G42" s="7"/>
      <c r="H42" s="7"/>
    </row>
    <row r="43" spans="1:8" ht="15.75">
      <c r="A43" s="7"/>
      <c r="H43" s="7"/>
    </row>
    <row r="44" spans="1:8" ht="15.75">
      <c r="A44" s="7"/>
      <c r="H44" s="7"/>
    </row>
    <row r="45" spans="1:8" ht="15.75">
      <c r="A45" s="7"/>
      <c r="H45" s="7"/>
    </row>
    <row r="46" spans="1:8" ht="15.75">
      <c r="A46" s="7"/>
      <c r="H46" s="7"/>
    </row>
    <row r="47" spans="1:8" ht="15.75">
      <c r="A47" s="7"/>
      <c r="H47" s="7"/>
    </row>
    <row r="48" spans="1:8" ht="15.75">
      <c r="A48" s="7"/>
      <c r="H48" s="7"/>
    </row>
    <row r="49" spans="8:8" ht="15.75">
      <c r="H49" s="7"/>
    </row>
  </sheetData>
  <mergeCells count="7">
    <mergeCell ref="G1:J1"/>
    <mergeCell ref="G2:J2"/>
    <mergeCell ref="G3:J3"/>
    <mergeCell ref="A22:C22"/>
    <mergeCell ref="H19:K19"/>
    <mergeCell ref="K3:L4"/>
    <mergeCell ref="G16:J16"/>
  </mergeCells>
  <phoneticPr fontId="1"/>
  <pageMargins left="0.5" right="0.5" top="0.25" bottom="0.25" header="0" footer="0.2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D28" sqref="B2:D28"/>
    </sheetView>
  </sheetViews>
  <sheetFormatPr defaultColWidth="11.125" defaultRowHeight="12.75"/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125" defaultRowHeight="12.75"/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K Russell</dc:creator>
  <cp:lastModifiedBy> </cp:lastModifiedBy>
  <cp:lastPrinted>2006-12-16T22:08:37Z</cp:lastPrinted>
  <dcterms:created xsi:type="dcterms:W3CDTF">2006-08-17T20:55:16Z</dcterms:created>
  <dcterms:modified xsi:type="dcterms:W3CDTF">2015-04-26T12:03:43Z</dcterms:modified>
</cp:coreProperties>
</file>